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hun Geevarghese\Desktop\PGDM\Asignment 1\"/>
    </mc:Choice>
  </mc:AlternateContent>
  <xr:revisionPtr revIDLastSave="0" documentId="13_ncr:1_{66BA835A-4582-48C1-B444-EE8D1D088E16}" xr6:coauthVersionLast="45" xr6:coauthVersionMax="45" xr10:uidLastSave="{00000000-0000-0000-0000-000000000000}"/>
  <bookViews>
    <workbookView xWindow="-120" yWindow="-120" windowWidth="20640" windowHeight="11160" xr2:uid="{B20146F4-1CBE-445D-B6ED-4236A4D8FF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1" l="1"/>
  <c r="AB3" i="1"/>
  <c r="AB4" i="1"/>
  <c r="AB5" i="1"/>
  <c r="AB6" i="1"/>
  <c r="AB7" i="1"/>
  <c r="AB8" i="1"/>
  <c r="AB9" i="1"/>
  <c r="AB10" i="1"/>
  <c r="AA3" i="1"/>
  <c r="AA4" i="1"/>
  <c r="AA5" i="1"/>
  <c r="AA6" i="1"/>
  <c r="AA7" i="1"/>
  <c r="AA8" i="1"/>
  <c r="AA9" i="1"/>
  <c r="AA10" i="1"/>
  <c r="Z3" i="1"/>
  <c r="Z4" i="1"/>
  <c r="Z5" i="1"/>
  <c r="Z6" i="1"/>
  <c r="Z7" i="1"/>
  <c r="Z8" i="1"/>
  <c r="Z9" i="1"/>
  <c r="Z10" i="1"/>
  <c r="AB2" i="1"/>
  <c r="Z2" i="1"/>
  <c r="U9" i="1" l="1"/>
  <c r="U10" i="1"/>
  <c r="U8" i="1"/>
  <c r="U7" i="1"/>
  <c r="U6" i="1"/>
  <c r="U5" i="1"/>
  <c r="U4" i="1"/>
  <c r="U3" i="1"/>
  <c r="T3" i="1"/>
  <c r="T4" i="1"/>
  <c r="T5" i="1"/>
  <c r="T6" i="1"/>
  <c r="T7" i="1"/>
  <c r="T8" i="1"/>
  <c r="T9" i="1"/>
  <c r="T10" i="1"/>
  <c r="T2" i="1"/>
  <c r="S3" i="1"/>
  <c r="S4" i="1"/>
  <c r="S5" i="1"/>
  <c r="S6" i="1"/>
  <c r="S7" i="1"/>
  <c r="S8" i="1"/>
  <c r="S9" i="1"/>
  <c r="S10" i="1"/>
  <c r="Q3" i="1"/>
  <c r="Q4" i="1"/>
  <c r="Q5" i="1"/>
  <c r="Q6" i="1"/>
  <c r="Q7" i="1"/>
  <c r="Q8" i="1"/>
  <c r="Q9" i="1"/>
  <c r="Q10" i="1"/>
  <c r="P3" i="1"/>
  <c r="P4" i="1"/>
  <c r="P5" i="1"/>
  <c r="P6" i="1"/>
  <c r="P7" i="1"/>
  <c r="P8" i="1"/>
  <c r="P9" i="1"/>
  <c r="P10" i="1"/>
  <c r="M3" i="1"/>
  <c r="M4" i="1"/>
  <c r="M5" i="1"/>
  <c r="M6" i="1"/>
  <c r="M7" i="1"/>
  <c r="M8" i="1"/>
  <c r="M9" i="1"/>
  <c r="M10" i="1"/>
  <c r="K3" i="1"/>
  <c r="K4" i="1"/>
  <c r="K5" i="1"/>
  <c r="K6" i="1"/>
  <c r="K7" i="1"/>
  <c r="K8" i="1"/>
  <c r="K9" i="1"/>
  <c r="K10" i="1"/>
  <c r="H3" i="1"/>
  <c r="H4" i="1"/>
  <c r="H5" i="1"/>
  <c r="H6" i="1"/>
  <c r="H7" i="1"/>
  <c r="H8" i="1"/>
  <c r="H9" i="1"/>
  <c r="H10" i="1"/>
  <c r="S2" i="1"/>
  <c r="M2" i="1"/>
  <c r="Q2" i="1" s="1"/>
  <c r="H2" i="1"/>
  <c r="K2" i="1" s="1"/>
  <c r="P2" i="1" l="1"/>
  <c r="U2" i="1" l="1"/>
</calcChain>
</file>

<file path=xl/sharedStrings.xml><?xml version="1.0" encoding="utf-8"?>
<sst xmlns="http://schemas.openxmlformats.org/spreadsheetml/2006/main" count="55" uniqueCount="49">
  <si>
    <t>Speed Range in kmph</t>
  </si>
  <si>
    <t>Vehicle</t>
  </si>
  <si>
    <t>V1 in m/s</t>
  </si>
  <si>
    <t>V2 in m/s</t>
  </si>
  <si>
    <t>Width in m</t>
  </si>
  <si>
    <t>Height in m</t>
  </si>
  <si>
    <t>Area Factor</t>
  </si>
  <si>
    <t>Frontal Area</t>
  </si>
  <si>
    <t>Air Density(ρ)</t>
  </si>
  <si>
    <t>Drag coefficient</t>
  </si>
  <si>
    <t>Aerodynamic Resistance(Ra)</t>
  </si>
  <si>
    <t>ω</t>
  </si>
  <si>
    <t>µr</t>
  </si>
  <si>
    <t>θ</t>
  </si>
  <si>
    <t>Rolling Resistance(Rr)</t>
  </si>
  <si>
    <t>Acceleration Resistance</t>
  </si>
  <si>
    <t>Peak Torque</t>
  </si>
  <si>
    <t>Peak Power</t>
  </si>
  <si>
    <t>Nissan leaf</t>
  </si>
  <si>
    <t>0-100</t>
  </si>
  <si>
    <t>Gross Vehicle Weight(m) in Kg</t>
  </si>
  <si>
    <t>Time in Sec</t>
  </si>
  <si>
    <t>Tesla Model S Plaid</t>
  </si>
  <si>
    <t>Tata Nexon</t>
  </si>
  <si>
    <t>MG ZS EV</t>
  </si>
  <si>
    <t>Hyundai Kona</t>
  </si>
  <si>
    <t>Ather 450X</t>
  </si>
  <si>
    <t>Royal Enfield</t>
  </si>
  <si>
    <t>Bajaj Dominar</t>
  </si>
  <si>
    <t>Hero Splender</t>
  </si>
  <si>
    <t>0-40</t>
  </si>
  <si>
    <t>0-60</t>
  </si>
  <si>
    <t>Traction Force</t>
  </si>
  <si>
    <t>Tire Specification</t>
  </si>
  <si>
    <t>Rim Diameter</t>
  </si>
  <si>
    <t>Tread Width</t>
  </si>
  <si>
    <t>Side Wall ratio</t>
  </si>
  <si>
    <t>205/55R16 </t>
  </si>
  <si>
    <t>Radius of Wheel in m</t>
  </si>
  <si>
    <t>Force</t>
  </si>
  <si>
    <t>295/30ZR21</t>
  </si>
  <si>
    <t>215/60 R16</t>
  </si>
  <si>
    <t>215/55R17.</t>
  </si>
  <si>
    <t>215/55 R17</t>
  </si>
  <si>
    <t>90/90 R12</t>
  </si>
  <si>
    <t>90/90 R19</t>
  </si>
  <si>
    <t>110/70 R17</t>
  </si>
  <si>
    <t>80/100 R18</t>
  </si>
  <si>
    <t>Gravitational Resistance(Rg)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</si>
</sst>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9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5906E4-57CE-45C9-A3E9-D623E6C6DD09}" name="Table1" displayName="Table1" ref="A1:AB10" totalsRowShown="0" headerRowDxfId="0" dataDxfId="1" headerRowBorderDxfId="31" tableBorderDxfId="32" totalsRowBorderDxfId="30">
  <autoFilter ref="A1:AB10" xr:uid="{C179E6E0-2ABC-4051-B53B-54F509EDC427}"/>
  <tableColumns count="28">
    <tableColumn id="1" xr3:uid="{FB9A5DEA-7AE6-46EA-9DA6-B7588ACCF186}" name="Vehicle" dataDxfId="29"/>
    <tableColumn id="2" xr3:uid="{7FC37BB9-2609-458C-9C7B-774C3A5E9248}" name="Speed Range in kmph" dataDxfId="28"/>
    <tableColumn id="3" xr3:uid="{D5B6237D-11A1-4C6A-894E-9D54E80D8EAA}" name="V1 in m/s" dataDxfId="27"/>
    <tableColumn id="4" xr3:uid="{9554226A-F5BA-4E36-B404-AAB4D370EE68}" name="V2 in m/s" dataDxfId="26"/>
    <tableColumn id="5" xr3:uid="{3DC650F5-17DE-425B-8093-DDB2B5C0D72F}" name="Width in m" dataDxfId="25"/>
    <tableColumn id="6" xr3:uid="{D9A76CBA-ED41-49B2-8C12-2DCC0AED5168}" name="Height in m" dataDxfId="24"/>
    <tableColumn id="7" xr3:uid="{1A4EA68A-3B63-441F-89B5-8C60451B2DEB}" name="Area Factor" dataDxfId="23"/>
    <tableColumn id="8" xr3:uid="{C984A73E-C919-44C2-A334-060DAF5EE5B0}" name="Frontal Area" dataDxfId="22">
      <calculatedColumnFormula>E2*F2*G2</calculatedColumnFormula>
    </tableColumn>
    <tableColumn id="9" xr3:uid="{45F5FAD7-6D45-4D16-9A0D-039539A28060}" name="Air Density(ρ)" dataDxfId="21"/>
    <tableColumn id="10" xr3:uid="{35ECDDAE-9E5D-4EC9-AD5E-C557E556BB09}" name="Drag coefficient" dataDxfId="20"/>
    <tableColumn id="11" xr3:uid="{03AAE978-51E4-4121-A4A2-CD41B0D86DDA}" name="Aerodynamic Resistance(Ra)" dataDxfId="19">
      <calculatedColumnFormula>0.5*I2*J2*H2*(D2^2)</calculatedColumnFormula>
    </tableColumn>
    <tableColumn id="12" xr3:uid="{07E352C3-0FB7-4F21-95F6-C217C413DE88}" name="Gross Vehicle Weight(m) in Kg" dataDxfId="18"/>
    <tableColumn id="13" xr3:uid="{75667483-D86A-46E2-B0FE-E4B20CE046BD}" name="ω" dataDxfId="17">
      <calculatedColumnFormula>L2*9.81</calculatedColumnFormula>
    </tableColumn>
    <tableColumn id="14" xr3:uid="{D3D37F4B-4967-46B2-9E92-F0FC605039AD}" name="µr" dataDxfId="16"/>
    <tableColumn id="15" xr3:uid="{C85C334A-1EA5-43DA-B1A9-0A579762F933}" name="θ" dataDxfId="15"/>
    <tableColumn id="16" xr3:uid="{6ACC5E12-087D-4BB3-8499-3AD26F4448DA}" name="Rolling Resistance(Rr)" dataDxfId="14">
      <calculatedColumnFormula>N2*M2*COS(O2)</calculatedColumnFormula>
    </tableColumn>
    <tableColumn id="17" xr3:uid="{9F1FF285-B990-462F-ACE7-BD6E5E472DF5}" name="Gravitational Resistance(Rg)" dataDxfId="13">
      <calculatedColumnFormula>M2*SIN(O2)</calculatedColumnFormula>
    </tableColumn>
    <tableColumn id="18" xr3:uid="{4F4C4445-0E7A-4F50-BD9E-D20F86CE4A8D}" name="Time in Sec" dataDxfId="12"/>
    <tableColumn id="19" xr3:uid="{02716D2E-4B38-4EDA-8E8E-E54A334F5100}" name="Acceleration Resistance" dataDxfId="11">
      <calculatedColumnFormula>L2*(D2/R2)</calculatedColumnFormula>
    </tableColumn>
    <tableColumn id="20" xr3:uid="{FCBC20CD-B1FF-4A1F-9E92-D018518BD69C}" name="Traction Force" dataDxfId="10">
      <calculatedColumnFormula>Q2+K2+P2+(L2*(D2/R2))</calculatedColumnFormula>
    </tableColumn>
    <tableColumn id="21" xr3:uid="{4DC46AB8-795E-4196-849D-5246040AB1C7}" name="Peak Power" dataDxfId="9">
      <calculatedColumnFormula>T2*(D2-C2)</calculatedColumnFormula>
    </tableColumn>
    <tableColumn id="22" xr3:uid="{D76B0D1F-4BDF-431E-A850-9D0F54B0CAF7}" name="Tire Specification" dataDxfId="8"/>
    <tableColumn id="23" xr3:uid="{9CB3E67C-5F3C-4E51-AE25-39A7EFFA2AA1}" name="Rim Diameter" dataDxfId="7"/>
    <tableColumn id="24" xr3:uid="{0B6DAFBA-DC17-4002-878A-0DEE1A8DEFAA}" name="Tread Width" dataDxfId="6"/>
    <tableColumn id="25" xr3:uid="{838D0B6B-9FCE-457C-A016-0721001373E7}" name="Side Wall ratio" dataDxfId="5"/>
    <tableColumn id="26" xr3:uid="{04B1C49E-3AE9-459D-BC81-5BB282E791E2}" name="Radius of Wheel in m" dataDxfId="4">
      <calculatedColumnFormula>((W2*25.4/2)+(Y2*X2/X2))/1000</calculatedColumnFormula>
    </tableColumn>
    <tableColumn id="27" xr3:uid="{C4536F0D-C24A-4309-8F49-30E9DB3DF307}" name="Force" dataDxfId="3">
      <calculatedColumnFormula>L2*(D2/R2)</calculatedColumnFormula>
    </tableColumn>
    <tableColumn id="28" xr3:uid="{A8D6FD77-7FB4-44F0-BFDA-184C59DFDBDA}" name="Peak Torque" dataDxfId="2">
      <calculatedColumnFormula>Z2*AA2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81CE-A235-4479-B832-0570EA980085}">
  <dimension ref="A1:AB13"/>
  <sheetViews>
    <sheetView tabSelected="1" topLeftCell="T1" workbookViewId="0">
      <selection activeCell="G17" sqref="G17"/>
    </sheetView>
  </sheetViews>
  <sheetFormatPr defaultRowHeight="15" x14ac:dyDescent="0.25"/>
  <cols>
    <col min="1" max="1" width="21.7109375" customWidth="1"/>
    <col min="2" max="2" width="24.85546875" customWidth="1"/>
    <col min="3" max="3" width="15" customWidth="1"/>
    <col min="4" max="4" width="14.28515625" customWidth="1"/>
    <col min="5" max="5" width="16.7109375" customWidth="1"/>
    <col min="6" max="6" width="15.85546875" customWidth="1"/>
    <col min="7" max="7" width="18" customWidth="1"/>
    <col min="8" max="8" width="17" customWidth="1"/>
    <col min="9" max="9" width="18.28515625" customWidth="1"/>
    <col min="10" max="10" width="19.28515625" customWidth="1"/>
    <col min="11" max="11" width="30.7109375" customWidth="1"/>
    <col min="12" max="12" width="33.42578125" customWidth="1"/>
    <col min="13" max="13" width="14.7109375" customWidth="1"/>
    <col min="14" max="14" width="12.42578125" customWidth="1"/>
    <col min="15" max="15" width="14.140625" customWidth="1"/>
    <col min="16" max="16" width="26" customWidth="1"/>
    <col min="17" max="17" width="30.28515625" customWidth="1"/>
    <col min="18" max="18" width="19.140625" customWidth="1"/>
    <col min="19" max="19" width="26.85546875" customWidth="1"/>
    <col min="20" max="20" width="18.85546875" customWidth="1"/>
    <col min="21" max="21" width="16.85546875" customWidth="1"/>
    <col min="22" max="22" width="22.42578125" customWidth="1"/>
    <col min="23" max="23" width="17.85546875" customWidth="1"/>
    <col min="24" max="24" width="16.140625" customWidth="1"/>
    <col min="25" max="25" width="19.140625" customWidth="1"/>
    <col min="26" max="26" width="26.28515625" customWidth="1"/>
    <col min="27" max="27" width="13.85546875" customWidth="1"/>
    <col min="28" max="28" width="17.42578125" customWidth="1"/>
  </cols>
  <sheetData>
    <row r="1" spans="1:28" x14ac:dyDescent="0.25">
      <c r="A1" s="6" t="s">
        <v>1</v>
      </c>
      <c r="B1" s="7" t="s">
        <v>0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20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48</v>
      </c>
      <c r="R1" s="8" t="s">
        <v>21</v>
      </c>
      <c r="S1" s="8" t="s">
        <v>15</v>
      </c>
      <c r="T1" s="8" t="s">
        <v>32</v>
      </c>
      <c r="U1" s="9" t="s">
        <v>17</v>
      </c>
      <c r="V1" s="8" t="s">
        <v>33</v>
      </c>
      <c r="W1" s="8" t="s">
        <v>34</v>
      </c>
      <c r="X1" s="8" t="s">
        <v>35</v>
      </c>
      <c r="Y1" s="8" t="s">
        <v>36</v>
      </c>
      <c r="Z1" s="8" t="s">
        <v>38</v>
      </c>
      <c r="AA1" s="8" t="s">
        <v>39</v>
      </c>
      <c r="AB1" s="10" t="s">
        <v>16</v>
      </c>
    </row>
    <row r="2" spans="1:28" x14ac:dyDescent="0.25">
      <c r="A2" s="4" t="s">
        <v>18</v>
      </c>
      <c r="B2" s="3" t="s">
        <v>19</v>
      </c>
      <c r="C2" s="3">
        <v>0</v>
      </c>
      <c r="D2" s="3">
        <v>27.777000000000001</v>
      </c>
      <c r="E2" s="3">
        <v>1.788</v>
      </c>
      <c r="F2" s="3">
        <v>1.53</v>
      </c>
      <c r="G2" s="3">
        <v>0.85</v>
      </c>
      <c r="H2" s="3">
        <f>E2*F2*G2</f>
        <v>2.325294</v>
      </c>
      <c r="I2" s="3">
        <v>1.2250000000000001</v>
      </c>
      <c r="J2" s="3">
        <v>0.3</v>
      </c>
      <c r="K2" s="3">
        <f>0.5*I2*J2*H2*(D2^2)</f>
        <v>329.66731910472367</v>
      </c>
      <c r="L2" s="3">
        <v>1965</v>
      </c>
      <c r="M2" s="3">
        <f>L2*9.81</f>
        <v>19276.650000000001</v>
      </c>
      <c r="N2" s="3">
        <v>0.02</v>
      </c>
      <c r="O2" s="3">
        <v>0</v>
      </c>
      <c r="P2" s="3">
        <f>N2*M2*COS(O2)</f>
        <v>385.53300000000002</v>
      </c>
      <c r="Q2" s="3">
        <f>M2*SIN(O2)</f>
        <v>0</v>
      </c>
      <c r="R2" s="3">
        <v>7.9</v>
      </c>
      <c r="S2" s="3">
        <f>L2*(D2/R2)</f>
        <v>6909.0892405063296</v>
      </c>
      <c r="T2" s="3">
        <f>Q2+K2+P2+(L2*(D2/R2))</f>
        <v>7624.2895596110529</v>
      </c>
      <c r="U2" s="3">
        <f t="shared" ref="U2:U10" si="0">T2*(D2-C2)</f>
        <v>211779.89109731623</v>
      </c>
      <c r="V2" s="3" t="s">
        <v>37</v>
      </c>
      <c r="W2" s="3">
        <v>16</v>
      </c>
      <c r="X2" s="3">
        <v>260</v>
      </c>
      <c r="Y2" s="3">
        <v>55</v>
      </c>
      <c r="Z2" s="3">
        <f>((W2*25.4/2)+(Y2*X2/X2))/1000</f>
        <v>0.25819999999999999</v>
      </c>
      <c r="AA2" s="3">
        <f>L2*(D2/R2)</f>
        <v>6909.0892405063296</v>
      </c>
      <c r="AB2" s="5">
        <f>Z2*AA2</f>
        <v>1783.9268418987342</v>
      </c>
    </row>
    <row r="3" spans="1:28" x14ac:dyDescent="0.25">
      <c r="A3" s="4" t="s">
        <v>22</v>
      </c>
      <c r="B3" s="3" t="s">
        <v>19</v>
      </c>
      <c r="C3" s="3">
        <v>0</v>
      </c>
      <c r="D3" s="3">
        <v>27.777000000000001</v>
      </c>
      <c r="E3" s="3">
        <v>1.964</v>
      </c>
      <c r="F3" s="3">
        <v>1.4450000000000001</v>
      </c>
      <c r="G3" s="3">
        <v>0.85</v>
      </c>
      <c r="H3" s="3">
        <f t="shared" ref="H3:H10" si="1">E3*F3*G3</f>
        <v>2.412283</v>
      </c>
      <c r="I3" s="3">
        <v>1.2250000000000001</v>
      </c>
      <c r="J3" s="3">
        <v>0.20799999999999999</v>
      </c>
      <c r="K3" s="3">
        <f t="shared" ref="K3:K10" si="2">0.5*I3*J3*H3*(D3^2)</f>
        <v>237.12009587122495</v>
      </c>
      <c r="L3" s="3">
        <v>2162</v>
      </c>
      <c r="M3" s="3">
        <f t="shared" ref="M3:M10" si="3">L3*9.81</f>
        <v>21209.22</v>
      </c>
      <c r="N3" s="3">
        <v>0.02</v>
      </c>
      <c r="O3" s="3">
        <v>0</v>
      </c>
      <c r="P3" s="3">
        <f t="shared" ref="P3:P10" si="4">N3*M3*COS(O3)</f>
        <v>424.18440000000004</v>
      </c>
      <c r="Q3" s="3">
        <f t="shared" ref="Q3:Q10" si="5">M3*SIN(O3)</f>
        <v>0</v>
      </c>
      <c r="R3" s="3">
        <v>1.99</v>
      </c>
      <c r="S3" s="3">
        <f t="shared" ref="S3:S10" si="6">L3*(D3/R3)</f>
        <v>30177.82613065327</v>
      </c>
      <c r="T3" s="3">
        <f t="shared" ref="T3:T10" si="7">Q3+K3+P3+(L3*(D3/R3))</f>
        <v>30839.130626524493</v>
      </c>
      <c r="U3" s="3">
        <f t="shared" si="0"/>
        <v>856618.53141297086</v>
      </c>
      <c r="V3" s="3" t="s">
        <v>40</v>
      </c>
      <c r="W3" s="3">
        <v>21</v>
      </c>
      <c r="X3" s="3">
        <v>295</v>
      </c>
      <c r="Y3" s="3">
        <v>30</v>
      </c>
      <c r="Z3" s="3">
        <f t="shared" ref="Z3:Z10" si="8">((W3*25.4/2)+(Y3*X3/X3))/1000</f>
        <v>0.29669999999999996</v>
      </c>
      <c r="AA3" s="3">
        <f t="shared" ref="AA3:AA10" si="9">L3*(D3/R3)</f>
        <v>30177.82613065327</v>
      </c>
      <c r="AB3" s="5">
        <f t="shared" ref="AB3:AB10" si="10">Z3*AA3</f>
        <v>8953.7610129648237</v>
      </c>
    </row>
    <row r="4" spans="1:28" x14ac:dyDescent="0.25">
      <c r="A4" s="4" t="s">
        <v>23</v>
      </c>
      <c r="B4" s="3" t="s">
        <v>19</v>
      </c>
      <c r="C4" s="3">
        <v>0</v>
      </c>
      <c r="D4" s="3">
        <v>27.777000000000001</v>
      </c>
      <c r="E4" s="3">
        <v>1.8109999999999999</v>
      </c>
      <c r="F4" s="3">
        <v>1.6060000000000001</v>
      </c>
      <c r="G4" s="3">
        <v>0.85</v>
      </c>
      <c r="H4" s="3">
        <f t="shared" si="1"/>
        <v>2.4721961000000001</v>
      </c>
      <c r="I4" s="3">
        <v>1.2250000000000001</v>
      </c>
      <c r="J4" s="3">
        <v>0.3</v>
      </c>
      <c r="K4" s="3">
        <f t="shared" si="2"/>
        <v>350.49428613678668</v>
      </c>
      <c r="L4" s="3">
        <v>1237</v>
      </c>
      <c r="M4" s="3">
        <f t="shared" si="3"/>
        <v>12134.970000000001</v>
      </c>
      <c r="N4" s="3">
        <v>0.02</v>
      </c>
      <c r="O4" s="3">
        <v>0</v>
      </c>
      <c r="P4" s="3">
        <f t="shared" si="4"/>
        <v>242.69940000000003</v>
      </c>
      <c r="Q4" s="3">
        <f t="shared" si="5"/>
        <v>0</v>
      </c>
      <c r="R4" s="3">
        <v>9.3000000000000007</v>
      </c>
      <c r="S4" s="3">
        <f t="shared" si="6"/>
        <v>3694.6396774193549</v>
      </c>
      <c r="T4" s="3">
        <f t="shared" si="7"/>
        <v>4287.8333635561412</v>
      </c>
      <c r="U4" s="3">
        <f t="shared" si="0"/>
        <v>119103.14733949894</v>
      </c>
      <c r="V4" s="3" t="s">
        <v>41</v>
      </c>
      <c r="W4" s="3">
        <v>16</v>
      </c>
      <c r="X4" s="3">
        <v>215</v>
      </c>
      <c r="Y4" s="3">
        <v>60</v>
      </c>
      <c r="Z4" s="3">
        <f t="shared" si="8"/>
        <v>0.26319999999999999</v>
      </c>
      <c r="AA4" s="3">
        <f t="shared" si="9"/>
        <v>3694.6396774193549</v>
      </c>
      <c r="AB4" s="5">
        <f t="shared" si="10"/>
        <v>972.42916309677423</v>
      </c>
    </row>
    <row r="5" spans="1:28" x14ac:dyDescent="0.25">
      <c r="A5" s="4" t="s">
        <v>24</v>
      </c>
      <c r="B5" s="3" t="s">
        <v>19</v>
      </c>
      <c r="C5" s="3">
        <v>0</v>
      </c>
      <c r="D5" s="3">
        <v>27.777000000000001</v>
      </c>
      <c r="E5" s="3">
        <v>1.8089999999999999</v>
      </c>
      <c r="F5" s="3">
        <v>1.62</v>
      </c>
      <c r="G5" s="3">
        <v>0.85</v>
      </c>
      <c r="H5" s="3">
        <f t="shared" si="1"/>
        <v>2.490993</v>
      </c>
      <c r="I5" s="3">
        <v>1.2250000000000001</v>
      </c>
      <c r="J5" s="3">
        <v>0.28999999999999998</v>
      </c>
      <c r="K5" s="3">
        <f t="shared" si="2"/>
        <v>341.38723307447509</v>
      </c>
      <c r="L5" s="3">
        <v>1966</v>
      </c>
      <c r="M5" s="3">
        <f t="shared" si="3"/>
        <v>19286.460000000003</v>
      </c>
      <c r="N5" s="3">
        <v>0.02</v>
      </c>
      <c r="O5" s="3">
        <v>0</v>
      </c>
      <c r="P5" s="3">
        <f t="shared" si="4"/>
        <v>385.72920000000005</v>
      </c>
      <c r="Q5" s="3">
        <f t="shared" si="5"/>
        <v>0</v>
      </c>
      <c r="R5" s="3">
        <v>8.1999999999999993</v>
      </c>
      <c r="S5" s="3">
        <f t="shared" si="6"/>
        <v>6659.7051219512196</v>
      </c>
      <c r="T5" s="3">
        <f t="shared" si="7"/>
        <v>7386.8215550256946</v>
      </c>
      <c r="U5" s="3">
        <f t="shared" si="0"/>
        <v>205183.74233394873</v>
      </c>
      <c r="V5" s="3" t="s">
        <v>42</v>
      </c>
      <c r="W5" s="3">
        <v>17</v>
      </c>
      <c r="X5" s="3">
        <v>215</v>
      </c>
      <c r="Y5" s="3">
        <v>55</v>
      </c>
      <c r="Z5" s="3">
        <f t="shared" si="8"/>
        <v>0.27089999999999997</v>
      </c>
      <c r="AA5" s="3">
        <f t="shared" si="9"/>
        <v>6659.7051219512196</v>
      </c>
      <c r="AB5" s="5">
        <f t="shared" si="10"/>
        <v>1804.1141175365851</v>
      </c>
    </row>
    <row r="6" spans="1:28" x14ac:dyDescent="0.25">
      <c r="A6" s="4" t="s">
        <v>25</v>
      </c>
      <c r="B6" s="3" t="s">
        <v>19</v>
      </c>
      <c r="C6" s="3">
        <v>0</v>
      </c>
      <c r="D6" s="3">
        <v>27.777000000000001</v>
      </c>
      <c r="E6" s="3">
        <v>1.8</v>
      </c>
      <c r="F6" s="3">
        <v>1.57</v>
      </c>
      <c r="G6" s="3">
        <v>0.85</v>
      </c>
      <c r="H6" s="3">
        <f t="shared" si="1"/>
        <v>2.4020999999999999</v>
      </c>
      <c r="I6" s="3">
        <v>1.2250000000000001</v>
      </c>
      <c r="J6" s="3">
        <v>0.28999999999999998</v>
      </c>
      <c r="K6" s="3">
        <f t="shared" si="2"/>
        <v>329.20456724213864</v>
      </c>
      <c r="L6" s="3">
        <v>2020</v>
      </c>
      <c r="M6" s="3">
        <f t="shared" si="3"/>
        <v>19816.2</v>
      </c>
      <c r="N6" s="3">
        <v>0.02</v>
      </c>
      <c r="O6" s="3">
        <v>0</v>
      </c>
      <c r="P6" s="3">
        <f t="shared" si="4"/>
        <v>396.32400000000001</v>
      </c>
      <c r="Q6" s="3">
        <f t="shared" si="5"/>
        <v>0</v>
      </c>
      <c r="R6" s="3">
        <v>6.6</v>
      </c>
      <c r="S6" s="3">
        <f t="shared" si="6"/>
        <v>8501.4454545454555</v>
      </c>
      <c r="T6" s="3">
        <f t="shared" si="7"/>
        <v>9226.9740217875951</v>
      </c>
      <c r="U6" s="3">
        <f t="shared" si="0"/>
        <v>256297.65740319403</v>
      </c>
      <c r="V6" s="3" t="s">
        <v>43</v>
      </c>
      <c r="W6" s="3">
        <v>17</v>
      </c>
      <c r="X6" s="3">
        <v>215</v>
      </c>
      <c r="Y6" s="3">
        <v>55</v>
      </c>
      <c r="Z6" s="3">
        <f t="shared" si="8"/>
        <v>0.27089999999999997</v>
      </c>
      <c r="AA6" s="3">
        <f t="shared" si="9"/>
        <v>8501.4454545454555</v>
      </c>
      <c r="AB6" s="5">
        <f t="shared" si="10"/>
        <v>2303.0415736363639</v>
      </c>
    </row>
    <row r="7" spans="1:28" x14ac:dyDescent="0.25">
      <c r="A7" s="4" t="s">
        <v>26</v>
      </c>
      <c r="B7" s="3" t="s">
        <v>30</v>
      </c>
      <c r="C7" s="3">
        <v>0</v>
      </c>
      <c r="D7" s="3">
        <v>11.111000000000001</v>
      </c>
      <c r="E7" s="3">
        <v>0.1</v>
      </c>
      <c r="F7" s="3">
        <v>1.25</v>
      </c>
      <c r="G7" s="3">
        <v>0.7</v>
      </c>
      <c r="H7" s="3">
        <f t="shared" si="1"/>
        <v>8.7499999999999994E-2</v>
      </c>
      <c r="I7" s="3">
        <v>1.2250000000000001</v>
      </c>
      <c r="J7" s="3">
        <v>0.7</v>
      </c>
      <c r="K7" s="3">
        <f t="shared" si="2"/>
        <v>4.6314660112656254</v>
      </c>
      <c r="L7" s="3">
        <v>268</v>
      </c>
      <c r="M7" s="3">
        <f t="shared" si="3"/>
        <v>2629.08</v>
      </c>
      <c r="N7" s="3">
        <v>0.02</v>
      </c>
      <c r="O7" s="3">
        <v>0</v>
      </c>
      <c r="P7" s="3">
        <f t="shared" si="4"/>
        <v>52.581600000000002</v>
      </c>
      <c r="Q7" s="3">
        <f t="shared" si="5"/>
        <v>0</v>
      </c>
      <c r="R7" s="3">
        <v>3.9</v>
      </c>
      <c r="S7" s="3">
        <f t="shared" si="6"/>
        <v>763.52512820512823</v>
      </c>
      <c r="T7" s="3">
        <f t="shared" si="7"/>
        <v>820.73819421639382</v>
      </c>
      <c r="U7" s="3">
        <f t="shared" si="0"/>
        <v>9119.2220759383526</v>
      </c>
      <c r="V7" s="3" t="s">
        <v>44</v>
      </c>
      <c r="W7" s="3">
        <v>12</v>
      </c>
      <c r="X7" s="3">
        <v>90</v>
      </c>
      <c r="Y7" s="3">
        <v>90</v>
      </c>
      <c r="Z7" s="3">
        <f t="shared" si="8"/>
        <v>0.24239999999999998</v>
      </c>
      <c r="AA7" s="3">
        <f t="shared" si="9"/>
        <v>763.52512820512823</v>
      </c>
      <c r="AB7" s="5">
        <f t="shared" si="10"/>
        <v>185.07849107692306</v>
      </c>
    </row>
    <row r="8" spans="1:28" x14ac:dyDescent="0.25">
      <c r="A8" s="4" t="s">
        <v>27</v>
      </c>
      <c r="B8" s="3" t="s">
        <v>31</v>
      </c>
      <c r="C8" s="3">
        <v>0</v>
      </c>
      <c r="D8" s="3">
        <v>16.666</v>
      </c>
      <c r="E8" s="3">
        <v>0.79</v>
      </c>
      <c r="F8" s="3">
        <v>1.0900000000000001</v>
      </c>
      <c r="G8" s="3">
        <v>0.7</v>
      </c>
      <c r="H8" s="3">
        <f t="shared" si="1"/>
        <v>0.60277000000000003</v>
      </c>
      <c r="I8" s="3">
        <v>1.2250000000000001</v>
      </c>
      <c r="J8" s="3">
        <v>0.7</v>
      </c>
      <c r="K8" s="3">
        <f t="shared" si="2"/>
        <v>71.782489695138963</v>
      </c>
      <c r="L8" s="3">
        <v>355</v>
      </c>
      <c r="M8" s="3">
        <f t="shared" si="3"/>
        <v>3482.55</v>
      </c>
      <c r="N8" s="3">
        <v>0.02</v>
      </c>
      <c r="O8" s="3">
        <v>0</v>
      </c>
      <c r="P8" s="3">
        <f t="shared" si="4"/>
        <v>69.65100000000001</v>
      </c>
      <c r="Q8" s="3">
        <f t="shared" si="5"/>
        <v>0</v>
      </c>
      <c r="R8" s="3">
        <v>4.2</v>
      </c>
      <c r="S8" s="3">
        <f t="shared" si="6"/>
        <v>1408.6738095238095</v>
      </c>
      <c r="T8" s="3">
        <f t="shared" si="7"/>
        <v>1550.1072992189484</v>
      </c>
      <c r="U8" s="3">
        <f t="shared" si="0"/>
        <v>25834.088248782995</v>
      </c>
      <c r="V8" s="3" t="s">
        <v>45</v>
      </c>
      <c r="W8" s="3">
        <v>19</v>
      </c>
      <c r="X8" s="3">
        <v>90</v>
      </c>
      <c r="Y8" s="3">
        <v>90</v>
      </c>
      <c r="Z8" s="3">
        <f t="shared" si="8"/>
        <v>0.33129999999999993</v>
      </c>
      <c r="AA8" s="3">
        <f t="shared" si="9"/>
        <v>1408.6738095238095</v>
      </c>
      <c r="AB8" s="5">
        <f t="shared" si="10"/>
        <v>466.693633095238</v>
      </c>
    </row>
    <row r="9" spans="1:28" x14ac:dyDescent="0.25">
      <c r="A9" s="4" t="s">
        <v>28</v>
      </c>
      <c r="B9" s="3" t="s">
        <v>19</v>
      </c>
      <c r="C9" s="3">
        <v>0</v>
      </c>
      <c r="D9" s="3">
        <v>27.777000000000001</v>
      </c>
      <c r="E9" s="3">
        <v>0.83599999999999997</v>
      </c>
      <c r="F9" s="3">
        <v>1.1120000000000001</v>
      </c>
      <c r="G9" s="3">
        <v>0.7</v>
      </c>
      <c r="H9" s="3">
        <f t="shared" si="1"/>
        <v>0.65074239999999994</v>
      </c>
      <c r="I9" s="3">
        <v>1.2250000000000001</v>
      </c>
      <c r="J9" s="3">
        <v>0.7</v>
      </c>
      <c r="K9" s="3">
        <f t="shared" si="2"/>
        <v>215.27020053527511</v>
      </c>
      <c r="L9" s="3">
        <v>353</v>
      </c>
      <c r="M9" s="3">
        <f t="shared" si="3"/>
        <v>3462.9300000000003</v>
      </c>
      <c r="N9" s="3">
        <v>0.02</v>
      </c>
      <c r="O9" s="3">
        <v>0</v>
      </c>
      <c r="P9" s="3">
        <f t="shared" si="4"/>
        <v>69.258600000000001</v>
      </c>
      <c r="Q9" s="3">
        <f t="shared" si="5"/>
        <v>0</v>
      </c>
      <c r="R9" s="3">
        <v>8.4</v>
      </c>
      <c r="S9" s="3">
        <f t="shared" si="6"/>
        <v>1167.295357142857</v>
      </c>
      <c r="T9" s="3">
        <f t="shared" si="7"/>
        <v>1451.824157678132</v>
      </c>
      <c r="U9" s="3">
        <f t="shared" si="0"/>
        <v>40327.319627825476</v>
      </c>
      <c r="V9" s="3" t="s">
        <v>46</v>
      </c>
      <c r="W9" s="3">
        <v>17</v>
      </c>
      <c r="X9" s="3">
        <v>110</v>
      </c>
      <c r="Y9" s="3">
        <v>70</v>
      </c>
      <c r="Z9" s="3">
        <f t="shared" si="8"/>
        <v>0.28589999999999999</v>
      </c>
      <c r="AA9" s="3">
        <f t="shared" si="9"/>
        <v>1167.295357142857</v>
      </c>
      <c r="AB9" s="5">
        <f t="shared" si="10"/>
        <v>333.72974260714278</v>
      </c>
    </row>
    <row r="10" spans="1:28" x14ac:dyDescent="0.25">
      <c r="A10" s="11" t="s">
        <v>29</v>
      </c>
      <c r="B10" s="12" t="s">
        <v>31</v>
      </c>
      <c r="C10" s="12">
        <v>0</v>
      </c>
      <c r="D10" s="12">
        <v>16.666</v>
      </c>
      <c r="E10" s="12">
        <v>0.77</v>
      </c>
      <c r="F10" s="12">
        <v>1.1100000000000001</v>
      </c>
      <c r="G10" s="12">
        <v>0.7</v>
      </c>
      <c r="H10" s="12">
        <f t="shared" si="1"/>
        <v>0.5982900000000001</v>
      </c>
      <c r="I10" s="12">
        <v>1.2250000000000001</v>
      </c>
      <c r="J10" s="12">
        <v>0.7</v>
      </c>
      <c r="K10" s="12">
        <f t="shared" si="2"/>
        <v>71.248976823174161</v>
      </c>
      <c r="L10" s="12">
        <v>272</v>
      </c>
      <c r="M10" s="12">
        <f t="shared" si="3"/>
        <v>2668.32</v>
      </c>
      <c r="N10" s="12">
        <v>0.02</v>
      </c>
      <c r="O10" s="12">
        <v>0</v>
      </c>
      <c r="P10" s="12">
        <f t="shared" si="4"/>
        <v>53.366400000000006</v>
      </c>
      <c r="Q10" s="12">
        <f t="shared" si="5"/>
        <v>0</v>
      </c>
      <c r="R10" s="12">
        <v>8</v>
      </c>
      <c r="S10" s="12">
        <f t="shared" si="6"/>
        <v>566.64400000000001</v>
      </c>
      <c r="T10" s="12">
        <f t="shared" si="7"/>
        <v>691.25937682317419</v>
      </c>
      <c r="U10" s="12">
        <f t="shared" si="0"/>
        <v>11520.528774135022</v>
      </c>
      <c r="V10" s="12" t="s">
        <v>47</v>
      </c>
      <c r="W10" s="12">
        <v>18</v>
      </c>
      <c r="X10" s="12">
        <v>80</v>
      </c>
      <c r="Y10" s="12">
        <v>100</v>
      </c>
      <c r="Z10" s="12">
        <f t="shared" si="8"/>
        <v>0.3286</v>
      </c>
      <c r="AA10" s="12">
        <f t="shared" si="9"/>
        <v>566.64400000000001</v>
      </c>
      <c r="AB10" s="13">
        <f t="shared" si="10"/>
        <v>186.19921840000001</v>
      </c>
    </row>
    <row r="11" spans="1:28" x14ac:dyDescent="0.25">
      <c r="V11" s="1"/>
    </row>
    <row r="13" spans="1:28" x14ac:dyDescent="0.25">
      <c r="U13" s="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Midhun Geevarghese</dc:creator>
  <cp:lastModifiedBy>Midhun Geevarghese</cp:lastModifiedBy>
  <dcterms:created xsi:type="dcterms:W3CDTF">2022-02-24T06:47:28Z</dcterms:created>
  <dcterms:modified xsi:type="dcterms:W3CDTF">2022-02-25T16:10:31Z</dcterms:modified>
</cp:coreProperties>
</file>